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7955" windowHeight="6945" activeTab="0"/>
  </bookViews>
  <sheets>
    <sheet name="ANEXA an (3)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<sst xmlns="http://schemas.openxmlformats.org/spreadsheetml/2006/main" count="62" uniqueCount="62">
  <si>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CASA DE ASIGURARI DE SANATATE MEHEDINTI</t>
  </si>
  <si>
    <t>SITUATIE SUPLIMENTARE VALORI CONTRACT  2017 OCTOMBRIE-DECEMBRIE</t>
  </si>
  <si>
    <t>FILA BUGET 2017</t>
  </si>
  <si>
    <t>SUMA CONTRACTATA</t>
  </si>
  <si>
    <t>ECONOMII</t>
  </si>
  <si>
    <t>CREDIT DE ANGAJAMENT RAMAS</t>
  </si>
  <si>
    <t>TOTAL CREDIT DE ANGAJAMENT DE REPARTIZAT</t>
  </si>
  <si>
    <t>A. Evaluarea capacităţii resurselor tehnice 40%</t>
  </si>
  <si>
    <t xml:space="preserve">    B. Evaluarea resurselor umane 60%</t>
  </si>
  <si>
    <t>DENUMRE FURNIZOR</t>
  </si>
  <si>
    <t>NR. CONTR</t>
  </si>
  <si>
    <t>A)   nr.puncte evaluarea capacitatii tehnice</t>
  </si>
  <si>
    <t>valoare capacitate tehnica</t>
  </si>
  <si>
    <t>B) nr.puncte evaluarea resurselor umane</t>
  </si>
  <si>
    <t>valoare resurse umane</t>
  </si>
  <si>
    <t>valoare SUPLIMENTARE cf punctaj</t>
  </si>
  <si>
    <t xml:space="preserve">reg </t>
  </si>
  <si>
    <t>SUPLI-MENTARE  TR.IV 2017</t>
  </si>
  <si>
    <t>Valoare lunara oct-nov</t>
  </si>
  <si>
    <t>valoare luna dec</t>
  </si>
  <si>
    <t>tr.IV initial</t>
  </si>
  <si>
    <t xml:space="preserve">suplim oct </t>
  </si>
  <si>
    <t xml:space="preserve">suplim nov </t>
  </si>
  <si>
    <t>suplim dec</t>
  </si>
  <si>
    <t>val contract 9 luni</t>
  </si>
  <si>
    <t>Valoare contract  initiala  2017</t>
  </si>
  <si>
    <t>DIMINUARE ECONOMII II+III</t>
  </si>
  <si>
    <t>INFLU-ENTE</t>
  </si>
  <si>
    <t>VAL FINALA OCT 2017</t>
  </si>
  <si>
    <t>VAL FINALA NOV 2017</t>
  </si>
  <si>
    <t>VAL FINALA DEC 2017</t>
  </si>
  <si>
    <t>tr.IV final</t>
  </si>
  <si>
    <t>VALOARE  CONTRACT FINALA</t>
  </si>
  <si>
    <t>0</t>
  </si>
  <si>
    <t>1</t>
  </si>
  <si>
    <t>3=2*13.43044</t>
  </si>
  <si>
    <t>5=4*32.7</t>
  </si>
  <si>
    <t>6=3+5</t>
  </si>
  <si>
    <t>18=8-17</t>
  </si>
  <si>
    <t>19=9+12</t>
  </si>
  <si>
    <t>20=9+13</t>
  </si>
  <si>
    <t>20=10+14</t>
  </si>
  <si>
    <t>22=15-16+8</t>
  </si>
  <si>
    <t>cabinet recup.Spital jud.</t>
  </si>
  <si>
    <t>290</t>
  </si>
  <si>
    <t>Cabinet recuperare Spital CF</t>
  </si>
  <si>
    <t>270</t>
  </si>
  <si>
    <t>Cabinet spital Baia de Arama</t>
  </si>
  <si>
    <t>5</t>
  </si>
  <si>
    <t>Cabinet dr.Zimta Mariana</t>
  </si>
  <si>
    <t>291</t>
  </si>
  <si>
    <t>cabinet recup.Spital Orsova.</t>
  </si>
  <si>
    <t>46</t>
  </si>
  <si>
    <t>SCM Clinica Medaida</t>
  </si>
  <si>
    <t>292</t>
  </si>
  <si>
    <t xml:space="preserve">Centrul Medical de Recuperare </t>
  </si>
  <si>
    <t>405</t>
  </si>
  <si>
    <t>Cabinet Statiune Bala</t>
  </si>
  <si>
    <t>14</t>
  </si>
  <si>
    <t>SC Novastar SRL</t>
  </si>
  <si>
    <t>45</t>
  </si>
  <si>
    <t>TOTAL PUNCTE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</si>
</sst>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;[Red]#,##0.0000000"/>
    <numFmt numFmtId="165" formatCode="#,##0.00000;[Red]#,##0.00000"/>
    <numFmt numFmtId="166" formatCode="[$-409]mmmm\-yy;@"/>
    <numFmt numFmtId="167" formatCode="0.00_);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"/>
    <numFmt numFmtId="173" formatCode="#,##0.000000"/>
    <numFmt numFmtId="174" formatCode="#,##0.000000;[Red]#,##0.000000"/>
    <numFmt numFmtId="175" formatCode="0.00;[Red]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167" fontId="22" fillId="0" borderId="0" xfId="0" applyNumberFormat="1" applyFont="1" applyFill="1" applyAlignment="1">
      <alignment horizontal="center" wrapText="1"/>
    </xf>
    <xf numFmtId="167" fontId="21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 vertical="distributed" wrapText="1"/>
    </xf>
    <xf numFmtId="49" fontId="21" fillId="0" borderId="1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49" fontId="21" fillId="0" borderId="14" xfId="0" applyNumberFormat="1" applyFont="1" applyFill="1" applyBorder="1" applyAlignment="1">
      <alignment/>
    </xf>
    <xf numFmtId="4" fontId="21" fillId="0" borderId="15" xfId="0" applyNumberFormat="1" applyFont="1" applyFill="1" applyBorder="1" applyAlignment="1" applyProtection="1">
      <alignment/>
      <protection locked="0"/>
    </xf>
    <xf numFmtId="4" fontId="21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/>
    </xf>
    <xf numFmtId="167" fontId="21" fillId="0" borderId="15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 horizontal="center" vertical="center"/>
    </xf>
    <xf numFmtId="167" fontId="22" fillId="0" borderId="16" xfId="0" applyNumberFormat="1" applyFont="1" applyFill="1" applyBorder="1" applyAlignment="1">
      <alignment/>
    </xf>
    <xf numFmtId="167" fontId="22" fillId="0" borderId="15" xfId="0" applyNumberFormat="1" applyFont="1" applyFill="1" applyBorder="1" applyAlignment="1">
      <alignment/>
    </xf>
    <xf numFmtId="167" fontId="21" fillId="0" borderId="16" xfId="0" applyNumberFormat="1" applyFont="1" applyFill="1" applyBorder="1" applyAlignment="1">
      <alignment/>
    </xf>
    <xf numFmtId="4" fontId="26" fillId="0" borderId="17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49" fontId="21" fillId="0" borderId="15" xfId="0" applyNumberFormat="1" applyFont="1" applyFill="1" applyBorder="1" applyAlignment="1">
      <alignment/>
    </xf>
    <xf numFmtId="4" fontId="22" fillId="0" borderId="15" xfId="0" applyNumberFormat="1" applyFont="1" applyFill="1" applyBorder="1" applyAlignment="1" applyProtection="1">
      <alignment/>
      <protection locked="0"/>
    </xf>
    <xf numFmtId="4" fontId="22" fillId="0" borderId="16" xfId="0" applyNumberFormat="1" applyFont="1" applyFill="1" applyBorder="1" applyAlignment="1">
      <alignment/>
    </xf>
    <xf numFmtId="49" fontId="21" fillId="0" borderId="18" xfId="0" applyNumberFormat="1" applyFont="1" applyFill="1" applyBorder="1" applyAlignment="1">
      <alignment/>
    </xf>
    <xf numFmtId="49" fontId="21" fillId="0" borderId="19" xfId="0" applyNumberFormat="1" applyFont="1" applyFill="1" applyBorder="1" applyAlignment="1">
      <alignment/>
    </xf>
    <xf numFmtId="165" fontId="21" fillId="0" borderId="19" xfId="0" applyNumberFormat="1" applyFont="1" applyFill="1" applyBorder="1" applyAlignment="1">
      <alignment/>
    </xf>
    <xf numFmtId="4" fontId="21" fillId="0" borderId="19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4" fontId="24" fillId="0" borderId="20" xfId="0" applyNumberFormat="1" applyFont="1" applyFill="1" applyBorder="1" applyAlignment="1">
      <alignment/>
    </xf>
    <xf numFmtId="0" fontId="25" fillId="0" borderId="21" xfId="0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5:AA38"/>
  <sheetViews>
    <sheetView tabSelected="1" workbookViewId="0" topLeftCell="B9">
      <selection activeCell="B31" sqref="A31:IV38"/>
    </sheetView>
  </sheetViews>
  <sheetFormatPr defaultColWidth="9.140625" defaultRowHeight="12.75"/>
  <cols>
    <col min="1" max="1" width="1.57421875" style="3" customWidth="1"/>
    <col min="2" max="2" width="25.7109375" style="1" customWidth="1"/>
    <col min="3" max="3" width="6.7109375" style="1" customWidth="1"/>
    <col min="4" max="4" width="0.13671875" style="1" customWidth="1"/>
    <col min="5" max="5" width="12.421875" style="1" hidden="1" customWidth="1"/>
    <col min="6" max="6" width="9.57421875" style="1" hidden="1" customWidth="1"/>
    <col min="7" max="7" width="10.8515625" style="1" hidden="1" customWidth="1"/>
    <col min="8" max="8" width="9.8515625" style="1" hidden="1" customWidth="1"/>
    <col min="9" max="9" width="8.00390625" style="1" hidden="1" customWidth="1"/>
    <col min="10" max="10" width="11.140625" style="2" customWidth="1"/>
    <col min="11" max="11" width="11.140625" style="1" customWidth="1"/>
    <col min="12" max="12" width="10.8515625" style="1" customWidth="1"/>
    <col min="13" max="13" width="11.7109375" style="1" customWidth="1"/>
    <col min="14" max="16" width="10.57421875" style="1" customWidth="1"/>
    <col min="17" max="17" width="11.140625" style="1" customWidth="1"/>
    <col min="18" max="18" width="12.7109375" style="2" customWidth="1"/>
    <col min="19" max="19" width="9.00390625" style="3" customWidth="1"/>
    <col min="20" max="20" width="10.00390625" style="3" customWidth="1"/>
    <col min="21" max="22" width="11.28125" style="3" customWidth="1"/>
    <col min="23" max="23" width="10.00390625" style="3" customWidth="1"/>
    <col min="24" max="24" width="12.00390625" style="3" customWidth="1"/>
    <col min="25" max="25" width="14.00390625" style="4" customWidth="1"/>
    <col min="26" max="27" width="0.2890625" style="3" hidden="1" customWidth="1"/>
    <col min="28" max="16384" width="9.140625" style="3" customWidth="1"/>
  </cols>
  <sheetData>
    <row r="5" spans="2:21" ht="15.75">
      <c r="B5" s="1" t="s">
        <v>0</v>
      </c>
      <c r="R5" s="1"/>
      <c r="S5" s="1"/>
      <c r="T5" s="1"/>
      <c r="U5" s="2"/>
    </row>
    <row r="6" spans="18:21" ht="15.75">
      <c r="R6" s="1"/>
      <c r="S6" s="1"/>
      <c r="T6" s="1"/>
      <c r="U6" s="2"/>
    </row>
    <row r="7" spans="2:25" s="8" customFormat="1" ht="15.75">
      <c r="B7" s="5"/>
      <c r="C7" s="5"/>
      <c r="D7" s="5"/>
      <c r="E7" s="5"/>
      <c r="F7" s="5"/>
      <c r="G7" s="5"/>
      <c r="H7" s="6"/>
      <c r="I7" s="6"/>
      <c r="J7" s="5"/>
      <c r="K7" s="6"/>
      <c r="L7" s="6"/>
      <c r="M7" s="6"/>
      <c r="N7" s="6"/>
      <c r="O7" s="6"/>
      <c r="P7" s="7"/>
      <c r="Q7" s="7"/>
      <c r="R7" s="7"/>
      <c r="S7" s="7"/>
      <c r="T7" s="7"/>
      <c r="U7" s="2"/>
      <c r="Y7" s="9"/>
    </row>
    <row r="8" spans="2:25" s="8" customFormat="1" ht="15.75">
      <c r="B8" s="86" t="s">
        <v>1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11"/>
      <c r="R8" s="2"/>
      <c r="Y8" s="9"/>
    </row>
    <row r="9" spans="2:25" s="8" customFormat="1" ht="2.25" customHeight="1">
      <c r="B9" s="10" t="s">
        <v>2</v>
      </c>
      <c r="C9" s="10"/>
      <c r="D9" s="10"/>
      <c r="E9" s="12">
        <v>1169000</v>
      </c>
      <c r="F9" s="10"/>
      <c r="G9" s="10"/>
      <c r="H9" s="11"/>
      <c r="I9" s="11"/>
      <c r="J9" s="10"/>
      <c r="K9" s="11"/>
      <c r="L9" s="11"/>
      <c r="M9" s="11"/>
      <c r="N9" s="11"/>
      <c r="O9" s="11"/>
      <c r="P9" s="11"/>
      <c r="Q9" s="11"/>
      <c r="R9" s="2"/>
      <c r="Y9" s="9"/>
    </row>
    <row r="10" spans="2:25" s="8" customFormat="1" ht="32.25" hidden="1" thickBot="1">
      <c r="B10" s="10" t="s">
        <v>3</v>
      </c>
      <c r="C10" s="10"/>
      <c r="D10" s="10"/>
      <c r="E10" s="12">
        <v>1127000</v>
      </c>
      <c r="F10" s="10"/>
      <c r="G10" s="10"/>
      <c r="H10" s="11"/>
      <c r="I10" s="11"/>
      <c r="J10" s="10"/>
      <c r="K10" s="11"/>
      <c r="L10" s="11"/>
      <c r="M10" s="11"/>
      <c r="N10" s="11"/>
      <c r="O10" s="11"/>
      <c r="P10" s="11"/>
      <c r="Q10" s="11"/>
      <c r="R10" s="2"/>
      <c r="Y10" s="9"/>
    </row>
    <row r="11" spans="2:25" s="8" customFormat="1" ht="0.75" customHeight="1" hidden="1" thickBot="1">
      <c r="B11" s="10" t="s">
        <v>4</v>
      </c>
      <c r="C11" s="10"/>
      <c r="D11" s="10"/>
      <c r="E11" s="12">
        <v>566.69</v>
      </c>
      <c r="F11" s="10"/>
      <c r="G11" s="10"/>
      <c r="H11" s="11"/>
      <c r="I11" s="11"/>
      <c r="J11" s="10"/>
      <c r="K11" s="11"/>
      <c r="L11" s="11"/>
      <c r="M11" s="11"/>
      <c r="N11" s="11"/>
      <c r="O11" s="11"/>
      <c r="P11" s="11"/>
      <c r="Q11" s="11"/>
      <c r="R11" s="2"/>
      <c r="Y11" s="9"/>
    </row>
    <row r="12" spans="2:25" s="8" customFormat="1" ht="22.5" customHeight="1" hidden="1" thickBot="1">
      <c r="B12" s="11" t="s">
        <v>5</v>
      </c>
      <c r="C12" s="11"/>
      <c r="D12" s="11"/>
      <c r="E12" s="13">
        <f>E9-E10+E11</f>
        <v>42566.69</v>
      </c>
      <c r="F12" s="11"/>
      <c r="G12" s="11"/>
      <c r="H12" s="11"/>
      <c r="I12" s="11"/>
      <c r="J12" s="10"/>
      <c r="K12" s="11"/>
      <c r="L12" s="11"/>
      <c r="M12" s="11"/>
      <c r="N12" s="11"/>
      <c r="O12" s="11"/>
      <c r="P12" s="11"/>
      <c r="Q12" s="11"/>
      <c r="R12" s="2"/>
      <c r="Y12" s="9"/>
    </row>
    <row r="13" spans="2:25" s="8" customFormat="1" ht="30.75" customHeight="1" hidden="1" thickBot="1">
      <c r="B13" s="89" t="s">
        <v>6</v>
      </c>
      <c r="C13" s="90"/>
      <c r="D13" s="90"/>
      <c r="E13" s="14">
        <f>E12</f>
        <v>42566.69</v>
      </c>
      <c r="F13" s="15"/>
      <c r="G13" s="16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2"/>
      <c r="Y13" s="9"/>
    </row>
    <row r="14" spans="2:25" s="8" customFormat="1" ht="16.5" hidden="1" thickBot="1">
      <c r="B14" s="1" t="s">
        <v>7</v>
      </c>
      <c r="C14" s="1"/>
      <c r="D14" s="17"/>
      <c r="E14" s="18">
        <f>40*E13/100</f>
        <v>17026.676</v>
      </c>
      <c r="F14" s="15"/>
      <c r="G14" s="15"/>
      <c r="H14" s="15"/>
      <c r="I14" s="15"/>
      <c r="J14" s="16"/>
      <c r="K14" s="15"/>
      <c r="L14" s="15"/>
      <c r="M14" s="15"/>
      <c r="N14" s="15"/>
      <c r="O14" s="15"/>
      <c r="P14" s="15"/>
      <c r="Q14" s="15"/>
      <c r="R14" s="2"/>
      <c r="Y14" s="9"/>
    </row>
    <row r="15" spans="2:25" s="8" customFormat="1" ht="16.5" hidden="1" thickBot="1">
      <c r="B15" s="1" t="s">
        <v>8</v>
      </c>
      <c r="C15" s="1"/>
      <c r="D15" s="17"/>
      <c r="E15" s="18">
        <f>60*E13/100</f>
        <v>25540.014000000003</v>
      </c>
      <c r="F15" s="15"/>
      <c r="G15" s="15"/>
      <c r="H15" s="15"/>
      <c r="I15" s="15"/>
      <c r="J15" s="16"/>
      <c r="K15" s="15"/>
      <c r="L15" s="15"/>
      <c r="M15" s="15"/>
      <c r="N15" s="15"/>
      <c r="O15" s="15"/>
      <c r="P15" s="15"/>
      <c r="Q15" s="15"/>
      <c r="R15" s="2"/>
      <c r="Y15" s="9"/>
    </row>
    <row r="16" spans="2:25" s="8" customFormat="1" ht="16.5" thickBot="1">
      <c r="B16" s="1"/>
      <c r="C16" s="1"/>
      <c r="D16" s="17"/>
      <c r="E16" s="18"/>
      <c r="F16" s="15"/>
      <c r="G16" s="15"/>
      <c r="H16" s="15"/>
      <c r="I16" s="15"/>
      <c r="J16" s="16"/>
      <c r="K16" s="15"/>
      <c r="L16" s="15"/>
      <c r="M16" s="15"/>
      <c r="N16" s="15"/>
      <c r="O16" s="15"/>
      <c r="P16" s="15"/>
      <c r="Q16" s="15"/>
      <c r="R16" s="2"/>
      <c r="Y16" s="9"/>
    </row>
    <row r="17" spans="2:25" s="8" customFormat="1" ht="78.75" customHeight="1">
      <c r="B17" s="19" t="s">
        <v>9</v>
      </c>
      <c r="C17" s="20" t="s">
        <v>10</v>
      </c>
      <c r="D17" s="21" t="s">
        <v>11</v>
      </c>
      <c r="E17" s="22" t="s">
        <v>12</v>
      </c>
      <c r="F17" s="22" t="s">
        <v>13</v>
      </c>
      <c r="G17" s="23" t="s">
        <v>14</v>
      </c>
      <c r="H17" s="22" t="s">
        <v>15</v>
      </c>
      <c r="I17" s="22" t="s">
        <v>16</v>
      </c>
      <c r="J17" s="24" t="s">
        <v>17</v>
      </c>
      <c r="K17" s="22" t="s">
        <v>18</v>
      </c>
      <c r="L17" s="22" t="s">
        <v>19</v>
      </c>
      <c r="M17" s="22" t="s">
        <v>20</v>
      </c>
      <c r="N17" s="22" t="s">
        <v>21</v>
      </c>
      <c r="O17" s="22" t="s">
        <v>22</v>
      </c>
      <c r="P17" s="22" t="s">
        <v>23</v>
      </c>
      <c r="Q17" s="25" t="s">
        <v>24</v>
      </c>
      <c r="R17" s="26" t="s">
        <v>25</v>
      </c>
      <c r="S17" s="27" t="s">
        <v>26</v>
      </c>
      <c r="T17" s="28" t="s">
        <v>27</v>
      </c>
      <c r="U17" s="27" t="s">
        <v>28</v>
      </c>
      <c r="V17" s="27" t="s">
        <v>29</v>
      </c>
      <c r="W17" s="27" t="s">
        <v>30</v>
      </c>
      <c r="X17" s="29" t="s">
        <v>31</v>
      </c>
      <c r="Y17" s="30" t="s">
        <v>32</v>
      </c>
    </row>
    <row r="18" spans="2:25" s="43" customFormat="1" ht="15.75">
      <c r="B18" s="31" t="s">
        <v>33</v>
      </c>
      <c r="C18" s="32" t="s">
        <v>34</v>
      </c>
      <c r="D18" s="33">
        <v>2</v>
      </c>
      <c r="E18" s="34" t="s">
        <v>35</v>
      </c>
      <c r="F18" s="35">
        <v>4</v>
      </c>
      <c r="G18" s="35" t="s">
        <v>36</v>
      </c>
      <c r="H18" s="35" t="s">
        <v>37</v>
      </c>
      <c r="I18" s="35">
        <v>7</v>
      </c>
      <c r="J18" s="36">
        <v>8</v>
      </c>
      <c r="K18" s="35">
        <v>9</v>
      </c>
      <c r="L18" s="35">
        <v>10</v>
      </c>
      <c r="M18" s="35">
        <v>11</v>
      </c>
      <c r="N18" s="35">
        <v>12</v>
      </c>
      <c r="O18" s="35">
        <v>13</v>
      </c>
      <c r="P18" s="35">
        <v>14</v>
      </c>
      <c r="Q18" s="37">
        <v>15</v>
      </c>
      <c r="R18" s="38">
        <v>16</v>
      </c>
      <c r="S18" s="39">
        <v>17</v>
      </c>
      <c r="T18" s="40" t="s">
        <v>38</v>
      </c>
      <c r="U18" s="39" t="s">
        <v>39</v>
      </c>
      <c r="V18" s="39" t="s">
        <v>40</v>
      </c>
      <c r="W18" s="39" t="s">
        <v>41</v>
      </c>
      <c r="X18" s="41">
        <v>21</v>
      </c>
      <c r="Y18" s="42" t="s">
        <v>42</v>
      </c>
    </row>
    <row r="19" spans="2:26" s="8" customFormat="1" ht="15.75">
      <c r="B19" s="44" t="s">
        <v>43</v>
      </c>
      <c r="C19" s="32" t="s">
        <v>44</v>
      </c>
      <c r="D19" s="45">
        <v>85</v>
      </c>
      <c r="E19" s="46">
        <f>D19*D29</f>
        <v>1156.9901909840194</v>
      </c>
      <c r="F19" s="46">
        <v>85</v>
      </c>
      <c r="G19" s="46">
        <f>F19*F29</f>
        <v>2817.120450033091</v>
      </c>
      <c r="H19" s="46">
        <f aca="true" t="shared" si="0" ref="H19:H27">E19+G19</f>
        <v>3974.1106410171105</v>
      </c>
      <c r="I19" s="46">
        <v>61.6</v>
      </c>
      <c r="J19" s="47">
        <f aca="true" t="shared" si="1" ref="J19:J27">H19+I19</f>
        <v>4035.7106410171104</v>
      </c>
      <c r="K19" s="48">
        <v>9661.7</v>
      </c>
      <c r="L19" s="46">
        <v>5542</v>
      </c>
      <c r="M19" s="46">
        <f aca="true" t="shared" si="2" ref="M19:M28">K19*2+L19</f>
        <v>24865.4</v>
      </c>
      <c r="N19" s="49">
        <v>1000</v>
      </c>
      <c r="O19" s="49">
        <v>1000</v>
      </c>
      <c r="P19" s="46">
        <f aca="true" t="shared" si="3" ref="P19:P27">J19-N19-O19</f>
        <v>2035.7106410171104</v>
      </c>
      <c r="Q19" s="50">
        <v>85382.5</v>
      </c>
      <c r="R19" s="51">
        <v>110267</v>
      </c>
      <c r="S19" s="49">
        <v>19.1</v>
      </c>
      <c r="T19" s="52">
        <f aca="true" t="shared" si="4" ref="T19:T27">J19-S19</f>
        <v>4016.6106410171105</v>
      </c>
      <c r="U19" s="49">
        <f aca="true" t="shared" si="5" ref="U19:U27">K19+N19</f>
        <v>10661.7</v>
      </c>
      <c r="V19" s="49">
        <f aca="true" t="shared" si="6" ref="V19:V27">K19+O19</f>
        <v>10661.7</v>
      </c>
      <c r="W19" s="49">
        <f aca="true" t="shared" si="7" ref="W19:W27">L19+P19</f>
        <v>7577.710641017111</v>
      </c>
      <c r="X19" s="53">
        <f aca="true" t="shared" si="8" ref="X19:X27">U19+V19+W19</f>
        <v>28901.110641017112</v>
      </c>
      <c r="Y19" s="54">
        <f aca="true" t="shared" si="9" ref="Y19:Y27">R19-S19+J19</f>
        <v>114283.6106410171</v>
      </c>
      <c r="Z19" s="55">
        <f aca="true" t="shared" si="10" ref="Z19:Z27">Q19+U19+V19+W19</f>
        <v>114283.6106410171</v>
      </c>
    </row>
    <row r="20" spans="2:26" s="8" customFormat="1" ht="15.75">
      <c r="B20" s="44" t="s">
        <v>45</v>
      </c>
      <c r="C20" s="32" t="s">
        <v>46</v>
      </c>
      <c r="D20" s="45">
        <v>58.89</v>
      </c>
      <c r="E20" s="46">
        <f>D20*D29</f>
        <v>801.59002761234</v>
      </c>
      <c r="F20" s="46">
        <v>27.5</v>
      </c>
      <c r="G20" s="46">
        <f>F20*F29</f>
        <v>911.4213220695294</v>
      </c>
      <c r="H20" s="46">
        <f t="shared" si="0"/>
        <v>1713.0113496818694</v>
      </c>
      <c r="I20" s="46">
        <v>19.92</v>
      </c>
      <c r="J20" s="47">
        <f t="shared" si="1"/>
        <v>1732.9313496818695</v>
      </c>
      <c r="K20" s="48">
        <v>4145.9</v>
      </c>
      <c r="L20" s="46">
        <v>2384.8</v>
      </c>
      <c r="M20" s="46">
        <f t="shared" si="2"/>
        <v>10676.599999999999</v>
      </c>
      <c r="N20" s="49">
        <v>400</v>
      </c>
      <c r="O20" s="49">
        <v>400</v>
      </c>
      <c r="P20" s="46">
        <f t="shared" si="3"/>
        <v>932.9313496818695</v>
      </c>
      <c r="Q20" s="50">
        <v>36531</v>
      </c>
      <c r="R20" s="51">
        <v>47216.2</v>
      </c>
      <c r="S20" s="49">
        <v>8.6</v>
      </c>
      <c r="T20" s="52">
        <f t="shared" si="4"/>
        <v>1724.3313496818696</v>
      </c>
      <c r="U20" s="49">
        <f t="shared" si="5"/>
        <v>4545.9</v>
      </c>
      <c r="V20" s="49">
        <f t="shared" si="6"/>
        <v>4545.9</v>
      </c>
      <c r="W20" s="49">
        <f t="shared" si="7"/>
        <v>3317.7313496818697</v>
      </c>
      <c r="X20" s="53">
        <f t="shared" si="8"/>
        <v>12409.531349681869</v>
      </c>
      <c r="Y20" s="54">
        <f t="shared" si="9"/>
        <v>48940.53134968187</v>
      </c>
      <c r="Z20" s="55">
        <f t="shared" si="10"/>
        <v>48940.53134968187</v>
      </c>
    </row>
    <row r="21" spans="2:27" s="8" customFormat="1" ht="15.75">
      <c r="B21" s="44" t="s">
        <v>47</v>
      </c>
      <c r="C21" s="32" t="s">
        <v>48</v>
      </c>
      <c r="D21" s="45">
        <v>159</v>
      </c>
      <c r="E21" s="46">
        <f>D21*D29</f>
        <v>2164.252239605401</v>
      </c>
      <c r="F21" s="46">
        <v>87</v>
      </c>
      <c r="G21" s="46">
        <f>F21*F29</f>
        <v>2883.405637092693</v>
      </c>
      <c r="H21" s="46">
        <f t="shared" si="0"/>
        <v>5047.657876698094</v>
      </c>
      <c r="I21" s="46">
        <v>63.05</v>
      </c>
      <c r="J21" s="47">
        <f t="shared" si="1"/>
        <v>5110.707876698094</v>
      </c>
      <c r="K21" s="48">
        <v>12228.7</v>
      </c>
      <c r="L21" s="46">
        <v>7030.3</v>
      </c>
      <c r="M21" s="46">
        <f t="shared" si="2"/>
        <v>31487.7</v>
      </c>
      <c r="N21" s="49">
        <v>1600</v>
      </c>
      <c r="O21" s="49">
        <v>1600</v>
      </c>
      <c r="P21" s="46">
        <f t="shared" si="3"/>
        <v>1910.707876698094</v>
      </c>
      <c r="Q21" s="50">
        <v>107790</v>
      </c>
      <c r="R21" s="51">
        <v>139334.7</v>
      </c>
      <c r="S21" s="49">
        <v>56.19</v>
      </c>
      <c r="T21" s="52">
        <f t="shared" si="4"/>
        <v>5054.517876698094</v>
      </c>
      <c r="U21" s="49">
        <f t="shared" si="5"/>
        <v>13828.7</v>
      </c>
      <c r="V21" s="49">
        <f t="shared" si="6"/>
        <v>13828.7</v>
      </c>
      <c r="W21" s="49">
        <f t="shared" si="7"/>
        <v>8941.007876698095</v>
      </c>
      <c r="X21" s="53">
        <f t="shared" si="8"/>
        <v>36598.4078766981</v>
      </c>
      <c r="Y21" s="54">
        <f t="shared" si="9"/>
        <v>144389.2178766981</v>
      </c>
      <c r="Z21" s="55">
        <f t="shared" si="10"/>
        <v>144388.4078766981</v>
      </c>
      <c r="AA21" s="55">
        <f>Y21-Z21</f>
        <v>0.8099999999976717</v>
      </c>
    </row>
    <row r="22" spans="2:26" s="8" customFormat="1" ht="15.75">
      <c r="B22" s="44" t="s">
        <v>49</v>
      </c>
      <c r="C22" s="32" t="s">
        <v>50</v>
      </c>
      <c r="D22" s="45">
        <v>208</v>
      </c>
      <c r="E22" s="46">
        <f>D22*D29</f>
        <v>2831.223055584424</v>
      </c>
      <c r="F22" s="46">
        <v>112.31</v>
      </c>
      <c r="G22" s="46">
        <f>F22*F29</f>
        <v>3722.244679331958</v>
      </c>
      <c r="H22" s="46">
        <f t="shared" si="0"/>
        <v>6553.467734916382</v>
      </c>
      <c r="I22" s="46">
        <v>-23.48</v>
      </c>
      <c r="J22" s="47">
        <f t="shared" si="1"/>
        <v>6529.987734916383</v>
      </c>
      <c r="K22" s="48">
        <v>15817.9</v>
      </c>
      <c r="L22" s="46">
        <v>9197.8</v>
      </c>
      <c r="M22" s="46">
        <f t="shared" si="2"/>
        <v>40833.6</v>
      </c>
      <c r="N22" s="49">
        <v>200</v>
      </c>
      <c r="O22" s="49">
        <v>2150</v>
      </c>
      <c r="P22" s="46">
        <f t="shared" si="3"/>
        <v>4179.987734916383</v>
      </c>
      <c r="Q22" s="50">
        <v>137346</v>
      </c>
      <c r="R22" s="51">
        <v>178215.9</v>
      </c>
      <c r="S22" s="49">
        <v>36.3</v>
      </c>
      <c r="T22" s="52">
        <f t="shared" si="4"/>
        <v>6493.687734916382</v>
      </c>
      <c r="U22" s="49">
        <f t="shared" si="5"/>
        <v>16017.9</v>
      </c>
      <c r="V22" s="49">
        <f t="shared" si="6"/>
        <v>17967.9</v>
      </c>
      <c r="W22" s="49">
        <f t="shared" si="7"/>
        <v>13377.787734916383</v>
      </c>
      <c r="X22" s="53">
        <f t="shared" si="8"/>
        <v>47363.587734916386</v>
      </c>
      <c r="Y22" s="54">
        <f t="shared" si="9"/>
        <v>184709.5877349164</v>
      </c>
      <c r="Z22" s="55">
        <f t="shared" si="10"/>
        <v>184709.58773491636</v>
      </c>
    </row>
    <row r="23" spans="2:26" s="8" customFormat="1" ht="15.75">
      <c r="B23" s="44" t="s">
        <v>51</v>
      </c>
      <c r="C23" s="32" t="s">
        <v>52</v>
      </c>
      <c r="D23" s="45">
        <v>110</v>
      </c>
      <c r="E23" s="46">
        <f>D23*D29</f>
        <v>1497.281423626378</v>
      </c>
      <c r="F23" s="46">
        <v>37</v>
      </c>
      <c r="G23" s="46">
        <f>F23*F29</f>
        <v>1226.2759606026395</v>
      </c>
      <c r="H23" s="46">
        <f t="shared" si="0"/>
        <v>2723.5573842290178</v>
      </c>
      <c r="I23" s="46">
        <v>23.19</v>
      </c>
      <c r="J23" s="47">
        <f t="shared" si="1"/>
        <v>2746.747384229018</v>
      </c>
      <c r="K23" s="48">
        <v>6172.1</v>
      </c>
      <c r="L23" s="46">
        <v>3556.5</v>
      </c>
      <c r="M23" s="46">
        <f t="shared" si="2"/>
        <v>15900.7</v>
      </c>
      <c r="N23" s="49">
        <v>890</v>
      </c>
      <c r="O23" s="49">
        <v>890</v>
      </c>
      <c r="P23" s="46">
        <f t="shared" si="3"/>
        <v>966.7473842290178</v>
      </c>
      <c r="Q23" s="50">
        <v>54283.5</v>
      </c>
      <c r="R23" s="51">
        <v>70191.5</v>
      </c>
      <c r="S23" s="49">
        <v>7.3</v>
      </c>
      <c r="T23" s="52">
        <f t="shared" si="4"/>
        <v>2739.4473842290176</v>
      </c>
      <c r="U23" s="49">
        <f t="shared" si="5"/>
        <v>7062.1</v>
      </c>
      <c r="V23" s="49">
        <f t="shared" si="6"/>
        <v>7062.1</v>
      </c>
      <c r="W23" s="49">
        <f t="shared" si="7"/>
        <v>4523.247384229018</v>
      </c>
      <c r="X23" s="53">
        <f t="shared" si="8"/>
        <v>18647.447384229017</v>
      </c>
      <c r="Y23" s="54">
        <f t="shared" si="9"/>
        <v>72930.94738422902</v>
      </c>
      <c r="Z23" s="55">
        <f t="shared" si="10"/>
        <v>72930.94738422902</v>
      </c>
    </row>
    <row r="24" spans="2:26" s="8" customFormat="1" ht="15.75">
      <c r="B24" s="44" t="s">
        <v>53</v>
      </c>
      <c r="C24" s="32" t="s">
        <v>54</v>
      </c>
      <c r="D24" s="45">
        <v>120</v>
      </c>
      <c r="E24" s="46">
        <f>D24*D29</f>
        <v>1633.3979166833215</v>
      </c>
      <c r="F24" s="46">
        <v>98.21</v>
      </c>
      <c r="G24" s="46">
        <f>F24*F29</f>
        <v>3254.9341105617627</v>
      </c>
      <c r="H24" s="46">
        <f t="shared" si="0"/>
        <v>4888.332027245084</v>
      </c>
      <c r="I24" s="46">
        <v>-360.15</v>
      </c>
      <c r="J24" s="47">
        <f t="shared" si="1"/>
        <v>4528.182027245084</v>
      </c>
      <c r="K24" s="48">
        <v>11871.3</v>
      </c>
      <c r="L24" s="46">
        <v>7245.6</v>
      </c>
      <c r="M24" s="46">
        <f t="shared" si="2"/>
        <v>30988.199999999997</v>
      </c>
      <c r="N24" s="49">
        <v>28.18</v>
      </c>
      <c r="O24" s="49">
        <v>2250</v>
      </c>
      <c r="P24" s="46">
        <f t="shared" si="3"/>
        <v>2250.002027245084</v>
      </c>
      <c r="Q24" s="50">
        <v>102433.5</v>
      </c>
      <c r="R24" s="51">
        <v>133707</v>
      </c>
      <c r="S24" s="49">
        <v>285.3</v>
      </c>
      <c r="T24" s="52">
        <f t="shared" si="4"/>
        <v>4242.882027245084</v>
      </c>
      <c r="U24" s="49">
        <f t="shared" si="5"/>
        <v>11899.48</v>
      </c>
      <c r="V24" s="49">
        <f t="shared" si="6"/>
        <v>14121.3</v>
      </c>
      <c r="W24" s="49">
        <f t="shared" si="7"/>
        <v>9495.602027245084</v>
      </c>
      <c r="X24" s="53">
        <f t="shared" si="8"/>
        <v>35516.38202724508</v>
      </c>
      <c r="Y24" s="54">
        <f t="shared" si="9"/>
        <v>137949.8820272451</v>
      </c>
      <c r="Z24" s="55">
        <f t="shared" si="10"/>
        <v>137949.88202724507</v>
      </c>
    </row>
    <row r="25" spans="2:26" s="8" customFormat="1" ht="15.75">
      <c r="B25" s="44" t="s">
        <v>55</v>
      </c>
      <c r="C25" s="32" t="s">
        <v>56</v>
      </c>
      <c r="D25" s="45">
        <v>154</v>
      </c>
      <c r="E25" s="46">
        <f>D25*D29</f>
        <v>2096.1939930769295</v>
      </c>
      <c r="F25" s="46">
        <v>115.58</v>
      </c>
      <c r="G25" s="46">
        <f>F25*F29</f>
        <v>3830.6209601744076</v>
      </c>
      <c r="H25" s="46">
        <f t="shared" si="0"/>
        <v>5926.814953251337</v>
      </c>
      <c r="I25" s="46">
        <v>70.3</v>
      </c>
      <c r="J25" s="47">
        <f t="shared" si="1"/>
        <v>5997.114953251337</v>
      </c>
      <c r="K25" s="48">
        <v>12228.9</v>
      </c>
      <c r="L25" s="46">
        <v>7022.2</v>
      </c>
      <c r="M25" s="46">
        <f t="shared" si="2"/>
        <v>31480</v>
      </c>
      <c r="N25" s="49">
        <v>2000</v>
      </c>
      <c r="O25" s="49">
        <v>3000</v>
      </c>
      <c r="P25" s="46">
        <f t="shared" si="3"/>
        <v>997.1149532513373</v>
      </c>
      <c r="Q25" s="50">
        <v>101522</v>
      </c>
      <c r="R25" s="51">
        <v>133060.9</v>
      </c>
      <c r="S25" s="49">
        <v>58.9</v>
      </c>
      <c r="T25" s="52">
        <f t="shared" si="4"/>
        <v>5938.214953251338</v>
      </c>
      <c r="U25" s="49">
        <f t="shared" si="5"/>
        <v>14228.9</v>
      </c>
      <c r="V25" s="49">
        <f t="shared" si="6"/>
        <v>15228.9</v>
      </c>
      <c r="W25" s="49">
        <f t="shared" si="7"/>
        <v>8019.314953251337</v>
      </c>
      <c r="X25" s="53">
        <f t="shared" si="8"/>
        <v>37477.11495325134</v>
      </c>
      <c r="Y25" s="54">
        <f t="shared" si="9"/>
        <v>138999.11495325132</v>
      </c>
      <c r="Z25" s="55">
        <f t="shared" si="10"/>
        <v>138999.11495325132</v>
      </c>
    </row>
    <row r="26" spans="2:26" s="8" customFormat="1" ht="15.75">
      <c r="B26" s="44" t="s">
        <v>57</v>
      </c>
      <c r="C26" s="32" t="s">
        <v>58</v>
      </c>
      <c r="D26" s="45">
        <v>211</v>
      </c>
      <c r="E26" s="46">
        <f>D26*D29</f>
        <v>2872.058003501507</v>
      </c>
      <c r="F26" s="46">
        <v>130</v>
      </c>
      <c r="G26" s="46">
        <f>F26*F29</f>
        <v>4308.537158874139</v>
      </c>
      <c r="H26" s="46">
        <f t="shared" si="0"/>
        <v>7180.595162375646</v>
      </c>
      <c r="I26" s="46">
        <v>94.21</v>
      </c>
      <c r="J26" s="47">
        <f t="shared" si="1"/>
        <v>7274.805162375646</v>
      </c>
      <c r="K26" s="48">
        <v>17408.9</v>
      </c>
      <c r="L26" s="46">
        <v>10003.1</v>
      </c>
      <c r="M26" s="46">
        <f t="shared" si="2"/>
        <v>44820.9</v>
      </c>
      <c r="N26" s="49">
        <v>2600</v>
      </c>
      <c r="O26" s="49">
        <v>2600</v>
      </c>
      <c r="P26" s="46">
        <f t="shared" si="3"/>
        <v>2074.8051623756464</v>
      </c>
      <c r="Q26" s="50">
        <v>153552</v>
      </c>
      <c r="R26" s="51">
        <v>198425.9</v>
      </c>
      <c r="S26" s="49">
        <v>53</v>
      </c>
      <c r="T26" s="52">
        <f t="shared" si="4"/>
        <v>7221.805162375646</v>
      </c>
      <c r="U26" s="49">
        <f t="shared" si="5"/>
        <v>20008.9</v>
      </c>
      <c r="V26" s="49">
        <f t="shared" si="6"/>
        <v>20008.9</v>
      </c>
      <c r="W26" s="49">
        <f t="shared" si="7"/>
        <v>12077.905162375646</v>
      </c>
      <c r="X26" s="53">
        <f t="shared" si="8"/>
        <v>52095.70516237565</v>
      </c>
      <c r="Y26" s="54">
        <f t="shared" si="9"/>
        <v>205647.70516237564</v>
      </c>
      <c r="Z26" s="55">
        <f t="shared" si="10"/>
        <v>205647.70516237564</v>
      </c>
    </row>
    <row r="27" spans="2:26" s="8" customFormat="1" ht="15.75">
      <c r="B27" s="44" t="s">
        <v>59</v>
      </c>
      <c r="C27" s="32" t="s">
        <v>60</v>
      </c>
      <c r="D27" s="45">
        <v>145</v>
      </c>
      <c r="E27" s="46">
        <f>D27*D29</f>
        <v>1973.68914932568</v>
      </c>
      <c r="F27" s="46">
        <v>78.01</v>
      </c>
      <c r="G27" s="46">
        <f>F27*F29</f>
        <v>2585.4537212597816</v>
      </c>
      <c r="H27" s="46">
        <f t="shared" si="0"/>
        <v>4559.142870585461</v>
      </c>
      <c r="I27" s="46">
        <v>51.36</v>
      </c>
      <c r="J27" s="47">
        <f t="shared" si="1"/>
        <v>4610.502870585461</v>
      </c>
      <c r="K27" s="48">
        <v>10464.6</v>
      </c>
      <c r="L27" s="46">
        <v>6017.7</v>
      </c>
      <c r="M27" s="46">
        <f t="shared" si="2"/>
        <v>26946.9</v>
      </c>
      <c r="N27" s="49">
        <v>1500</v>
      </c>
      <c r="O27" s="49">
        <v>1500</v>
      </c>
      <c r="P27" s="46">
        <f t="shared" si="3"/>
        <v>1610.502870585461</v>
      </c>
      <c r="Q27" s="50">
        <v>89592</v>
      </c>
      <c r="R27" s="51">
        <v>116580.9</v>
      </c>
      <c r="S27" s="49">
        <v>42</v>
      </c>
      <c r="T27" s="52">
        <f t="shared" si="4"/>
        <v>4568.502870585461</v>
      </c>
      <c r="U27" s="49">
        <f t="shared" si="5"/>
        <v>11964.6</v>
      </c>
      <c r="V27" s="49">
        <f t="shared" si="6"/>
        <v>11964.6</v>
      </c>
      <c r="W27" s="49">
        <f t="shared" si="7"/>
        <v>7628.202870585461</v>
      </c>
      <c r="X27" s="53">
        <f t="shared" si="8"/>
        <v>31557.40287058546</v>
      </c>
      <c r="Y27" s="54">
        <f t="shared" si="9"/>
        <v>121149.40287058546</v>
      </c>
      <c r="Z27" s="55">
        <f t="shared" si="10"/>
        <v>121149.40287058547</v>
      </c>
    </row>
    <row r="28" spans="2:26" s="8" customFormat="1" ht="15.75">
      <c r="B28" s="44" t="s">
        <v>61</v>
      </c>
      <c r="C28" s="56"/>
      <c r="D28" s="57">
        <f aca="true" t="shared" si="11" ref="D28:L28">SUM(D19:D27)</f>
        <v>1250.8899999999999</v>
      </c>
      <c r="E28" s="47">
        <f t="shared" si="11"/>
        <v>17026.676</v>
      </c>
      <c r="F28" s="47">
        <f t="shared" si="11"/>
        <v>770.61</v>
      </c>
      <c r="G28" s="47">
        <f t="shared" si="11"/>
        <v>25540.014000000003</v>
      </c>
      <c r="H28" s="46">
        <f t="shared" si="11"/>
        <v>42566.69</v>
      </c>
      <c r="I28" s="46">
        <f t="shared" si="11"/>
        <v>0</v>
      </c>
      <c r="J28" s="47">
        <f t="shared" si="11"/>
        <v>42566.69</v>
      </c>
      <c r="K28" s="49">
        <f t="shared" si="11"/>
        <v>100000</v>
      </c>
      <c r="L28" s="46">
        <f t="shared" si="11"/>
        <v>57999.99999999999</v>
      </c>
      <c r="M28" s="46">
        <f t="shared" si="2"/>
        <v>258000</v>
      </c>
      <c r="N28" s="49">
        <f aca="true" t="shared" si="12" ref="N28:Z28">SUM(N19:N27)</f>
        <v>10218.18</v>
      </c>
      <c r="O28" s="49">
        <f t="shared" si="12"/>
        <v>15390</v>
      </c>
      <c r="P28" s="46">
        <f t="shared" si="12"/>
        <v>16958.510000000002</v>
      </c>
      <c r="Q28" s="50">
        <f t="shared" si="12"/>
        <v>868432.5</v>
      </c>
      <c r="R28" s="58">
        <f t="shared" si="12"/>
        <v>1127000</v>
      </c>
      <c r="S28" s="49">
        <f t="shared" si="12"/>
        <v>566.69</v>
      </c>
      <c r="T28" s="52">
        <f t="shared" si="12"/>
        <v>42000.00000000001</v>
      </c>
      <c r="U28" s="49">
        <f t="shared" si="12"/>
        <v>110218.18</v>
      </c>
      <c r="V28" s="49">
        <f t="shared" si="12"/>
        <v>115390</v>
      </c>
      <c r="W28" s="49">
        <f t="shared" si="12"/>
        <v>74958.51000000001</v>
      </c>
      <c r="X28" s="53">
        <f t="shared" si="12"/>
        <v>300566.69</v>
      </c>
      <c r="Y28" s="54">
        <f t="shared" si="12"/>
        <v>1169000</v>
      </c>
      <c r="Z28" s="55">
        <f t="shared" si="12"/>
        <v>1168999.19</v>
      </c>
    </row>
    <row r="29" spans="2:25" s="8" customFormat="1" ht="16.5" thickBot="1">
      <c r="B29" s="59"/>
      <c r="C29" s="60"/>
      <c r="D29" s="61">
        <f>E14/D28</f>
        <v>13.611649305694346</v>
      </c>
      <c r="E29" s="62"/>
      <c r="F29" s="62">
        <f>E15/F28</f>
        <v>33.14259352980107</v>
      </c>
      <c r="G29" s="63"/>
      <c r="H29" s="62"/>
      <c r="I29" s="62"/>
      <c r="J29" s="63"/>
      <c r="K29" s="62"/>
      <c r="L29" s="62"/>
      <c r="M29" s="62"/>
      <c r="N29" s="62"/>
      <c r="O29" s="62"/>
      <c r="P29" s="62"/>
      <c r="Q29" s="64"/>
      <c r="R29" s="65"/>
      <c r="S29" s="66"/>
      <c r="T29" s="67"/>
      <c r="U29" s="66"/>
      <c r="V29" s="66"/>
      <c r="W29" s="66"/>
      <c r="X29" s="68"/>
      <c r="Y29" s="69"/>
    </row>
    <row r="30" spans="2:25" s="8" customFormat="1" ht="15.75">
      <c r="B30" s="1"/>
      <c r="C30" s="70"/>
      <c r="D30" s="88"/>
      <c r="E30" s="88"/>
      <c r="F30" s="88"/>
      <c r="G30" s="88"/>
      <c r="H30" s="88"/>
      <c r="I30" s="71"/>
      <c r="J30" s="71"/>
      <c r="K30" s="71"/>
      <c r="L30" s="71"/>
      <c r="M30" s="71"/>
      <c r="N30" s="71"/>
      <c r="O30" s="71"/>
      <c r="P30" s="72"/>
      <c r="Q30" s="72"/>
      <c r="R30" s="2"/>
      <c r="Y30" s="9"/>
    </row>
    <row r="31" spans="2:25" s="8" customFormat="1" ht="15.75" customHeight="1">
      <c r="B31" s="1"/>
      <c r="C31" s="1"/>
      <c r="D31" s="70"/>
      <c r="E31" s="82"/>
      <c r="F31" s="83"/>
      <c r="G31" s="83"/>
      <c r="H31" s="83"/>
      <c r="I31" s="74"/>
      <c r="J31" s="75"/>
      <c r="K31" s="82"/>
      <c r="L31" s="83"/>
      <c r="M31" s="83"/>
      <c r="N31" s="83"/>
      <c r="O31"/>
      <c r="P31" s="84"/>
      <c r="Q31" s="83"/>
      <c r="R31" s="85"/>
      <c r="U31" s="84"/>
      <c r="V31" s="83"/>
      <c r="W31" s="85"/>
      <c r="Y31" s="9"/>
    </row>
    <row r="32" spans="2:25" s="8" customFormat="1" ht="15" customHeight="1">
      <c r="B32" s="1"/>
      <c r="C32" s="70"/>
      <c r="D32" s="70"/>
      <c r="E32" s="82"/>
      <c r="F32" s="83"/>
      <c r="G32" s="83"/>
      <c r="H32" s="83"/>
      <c r="I32" s="74"/>
      <c r="J32" s="78"/>
      <c r="K32" s="82"/>
      <c r="L32" s="83"/>
      <c r="M32" s="83"/>
      <c r="N32" s="83"/>
      <c r="O32"/>
      <c r="P32" s="82"/>
      <c r="Q32" s="83"/>
      <c r="R32" s="85"/>
      <c r="U32" s="82"/>
      <c r="V32" s="83"/>
      <c r="W32" s="85"/>
      <c r="Y32" s="9"/>
    </row>
    <row r="33" spans="2:25" s="8" customFormat="1" ht="15" customHeight="1">
      <c r="B33" s="1"/>
      <c r="C33" s="70"/>
      <c r="D33" s="70"/>
      <c r="E33" s="73"/>
      <c r="F33" s="74"/>
      <c r="G33" s="74"/>
      <c r="H33" s="74"/>
      <c r="I33" s="74"/>
      <c r="J33" s="78"/>
      <c r="K33" s="73"/>
      <c r="L33" s="74"/>
      <c r="M33" s="74"/>
      <c r="N33" s="77"/>
      <c r="O33"/>
      <c r="P33" s="76"/>
      <c r="Q33" s="76"/>
      <c r="R33" s="79"/>
      <c r="Y33" s="9"/>
    </row>
    <row r="34" spans="2:25" s="8" customFormat="1" ht="15" customHeight="1">
      <c r="B34" s="1"/>
      <c r="C34" s="70"/>
      <c r="D34" s="70"/>
      <c r="E34" s="73"/>
      <c r="F34" s="74"/>
      <c r="G34" s="74"/>
      <c r="H34" s="74"/>
      <c r="I34" s="74"/>
      <c r="J34" s="78"/>
      <c r="K34" s="73"/>
      <c r="L34" s="74"/>
      <c r="M34" s="74"/>
      <c r="N34" s="77"/>
      <c r="O34"/>
      <c r="P34" s="76"/>
      <c r="Q34" s="76"/>
      <c r="R34" s="79"/>
      <c r="Y34" s="9"/>
    </row>
    <row r="35" spans="2:25" s="8" customFormat="1" ht="15.75">
      <c r="B35" s="1"/>
      <c r="C35" s="1"/>
      <c r="D35" s="1"/>
      <c r="E35" s="80"/>
      <c r="F35" s="80"/>
      <c r="G35" s="80"/>
      <c r="H35" s="81"/>
      <c r="I35" s="81"/>
      <c r="J35" s="81"/>
      <c r="K35" s="1"/>
      <c r="L35" s="1"/>
      <c r="M35" s="1"/>
      <c r="N35" s="81"/>
      <c r="O35"/>
      <c r="P35" s="1"/>
      <c r="Q35" s="1"/>
      <c r="R35" s="2"/>
      <c r="Y35" s="9"/>
    </row>
    <row r="36" spans="2:25" s="8" customFormat="1" ht="15.75">
      <c r="B36" s="1"/>
      <c r="C36" s="1"/>
      <c r="D36" s="1"/>
      <c r="E36" s="80"/>
      <c r="F36" s="80"/>
      <c r="G36" s="80"/>
      <c r="H36" s="81"/>
      <c r="I36" s="81"/>
      <c r="J36" s="81"/>
      <c r="K36" s="1"/>
      <c r="L36" s="1"/>
      <c r="M36" s="1"/>
      <c r="N36" s="81"/>
      <c r="O36"/>
      <c r="P36" s="1"/>
      <c r="Q36" s="1"/>
      <c r="R36" s="2"/>
      <c r="Y36" s="9"/>
    </row>
    <row r="37" spans="3:15" ht="15.75">
      <c r="C37" s="72"/>
      <c r="E37" s="80"/>
      <c r="F37" s="80"/>
      <c r="G37" s="72"/>
      <c r="H37" s="81"/>
      <c r="I37" s="81"/>
      <c r="J37" s="81"/>
      <c r="L37" s="80"/>
      <c r="M37" s="80"/>
      <c r="N37" s="81"/>
      <c r="O37"/>
    </row>
    <row r="38" spans="5:15" ht="15.75">
      <c r="E38" s="80"/>
      <c r="F38" s="80"/>
      <c r="H38" s="81"/>
      <c r="I38" s="81"/>
      <c r="J38" s="81"/>
      <c r="L38" s="80"/>
      <c r="M38" s="80"/>
      <c r="N38" s="81"/>
      <c r="O38"/>
    </row>
  </sheetData>
  <sheetProtection/>
  <mergeCells count="11">
    <mergeCell ref="B8:P8"/>
    <mergeCell ref="D30:H30"/>
    <mergeCell ref="E31:H31"/>
    <mergeCell ref="E32:H32"/>
    <mergeCell ref="B13:D13"/>
    <mergeCell ref="P31:R31"/>
    <mergeCell ref="P32:R32"/>
    <mergeCell ref="K31:N31"/>
    <mergeCell ref="K32:N32"/>
    <mergeCell ref="U31:W31"/>
    <mergeCell ref="U32:W32"/>
  </mergeCells>
  <printOptions/>
  <pageMargins left="0.25" right="0" top="0.5" bottom="0.25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2017-10-16T13:48:54Z</dcterms:created>
  <dcterms:modified xsi:type="dcterms:W3CDTF">2017-10-23T11:25:03Z</dcterms:modified>
  <cp:category/>
  <cp:version/>
  <cp:contentType/>
  <cp:contentStatus/>
</cp:coreProperties>
</file>